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<sst xmlns="http://schemas.openxmlformats.org/spreadsheetml/2006/main" count="86" uniqueCount="85">
  <si>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</si>
  <si>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</si>
  <si>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</si>
  <si>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</si>
  <si>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</si>
  <si>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</si>
  <si>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</si>
  <si>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</si>
  <si>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</si>
  <si>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</si>
  <si>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</si>
  <si>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</si>
  <si>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</si>
  <si>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</si>
  <si>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</si>
  <si>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</si>
  <si>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</si>
  <si>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</si>
  <si>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</si>
  <si>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</si>
  <si>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</si>
  <si>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</si>
  <si>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</si>
  <si>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</si>
  <si>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</si>
  <si>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</si>
  <si>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</si>
  <si>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</si>
  <si>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</si>
  <si>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</si>
  <si>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</si>
  <si>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</si>
  <si>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</si>
  <si>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</si>
  <si>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</si>
  <si>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</si>
  <si>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</si>
  <si>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</si>
  <si>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</si>
  <si>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</si>
  <si>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</si>
  <si>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</si>
  <si>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50000000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</si>
  <si>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</si>
  <si>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</si>
  <si>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</si>
  <si>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</si>
  <si>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</si>
  <si>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</si>
  <si>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</si>
  <si>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50110000</t>
  </si>
  <si>
    <t>Цільові фонди утворені органами місцевого самоврядування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</si>
  <si>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</si>
  <si>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</si>
  <si>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</si>
  <si>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</si>
  <si>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</si>
  <si>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</si>
  <si>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</si>
  <si>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</si>
  <si>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</si>
  <si>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</si>
  <si>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</si>
  <si>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</si>
  <si>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</si>
  <si>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</si>
  <si>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</si>
  <si>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</si>
  <si>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</si>
  <si>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</si>
  <si>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</si>
  <si>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</si>
  <si>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</si>
  <si>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</si>
  <si>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</si>
  <si>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</si>
  <si>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</si>
  <si>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Виконано за 1 квартал</t>
  </si>
  <si>
    <t>Звіт про виконання бюджету міста за 1 квартал 2012 року</t>
  </si>
  <si>
    <t>бюджету міста за 1 квартал 2012 року"</t>
  </si>
  <si>
    <t>150118</t>
  </si>
  <si>
    <t>Житлове будівництво та придбання житла для окремих категорій населення</t>
  </si>
  <si>
    <t>Внески органів місцевого самоврядування у статутні фонди</t>
  </si>
  <si>
    <t>до рішення 22 сесії міської ради</t>
  </si>
  <si>
    <t>від 18.05.2012  року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</si>
</sst>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5" sqref="B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83</v>
      </c>
    </row>
    <row r="3" ht="14.25">
      <c r="C3" s="1" t="s">
        <v>84</v>
      </c>
    </row>
    <row r="4" ht="14.25">
      <c r="C4" s="1" t="s">
        <v>46</v>
      </c>
    </row>
    <row r="5" ht="14.25">
      <c r="C5" s="1" t="s">
        <v>79</v>
      </c>
    </row>
    <row r="6" spans="1:2" ht="15">
      <c r="A6" s="2"/>
      <c r="B6" s="3" t="s">
        <v>78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77</v>
      </c>
      <c r="E9" s="8" t="s">
        <v>48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6" t="s">
        <v>35</v>
      </c>
      <c r="B11" s="39" t="s">
        <v>33</v>
      </c>
      <c r="C11" s="29">
        <f>C12+C15+C18</f>
        <v>2508000</v>
      </c>
      <c r="D11" s="29">
        <f>D12+D15+D18</f>
        <v>895510.2599999999</v>
      </c>
      <c r="E11" s="14">
        <f aca="true" t="shared" si="0" ref="E11:E32">D11/C11*100</f>
        <v>35.706150717703345</v>
      </c>
      <c r="G11" s="60"/>
    </row>
    <row r="12" spans="1:5" s="38" customFormat="1" ht="16.5" customHeight="1">
      <c r="A12" s="48" t="s">
        <v>36</v>
      </c>
      <c r="B12" s="54" t="s">
        <v>34</v>
      </c>
      <c r="C12" s="50">
        <f>C13+C14</f>
        <v>323400</v>
      </c>
      <c r="D12" s="50">
        <f>D13+D14</f>
        <v>154941.59</v>
      </c>
      <c r="E12" s="12">
        <f t="shared" si="0"/>
        <v>47.910200989486704</v>
      </c>
    </row>
    <row r="13" spans="1:5" ht="29.25" customHeight="1">
      <c r="A13" s="48">
        <v>12020000</v>
      </c>
      <c r="B13" s="46" t="s">
        <v>64</v>
      </c>
      <c r="C13" s="50">
        <v>0</v>
      </c>
      <c r="D13" s="50">
        <f>2137.01</f>
        <v>2137.01</v>
      </c>
      <c r="E13" s="12" t="e">
        <f t="shared" si="0"/>
        <v>#DIV/0!</v>
      </c>
    </row>
    <row r="14" spans="1:5" ht="14.25">
      <c r="A14" s="9">
        <v>12030000</v>
      </c>
      <c r="B14" s="49" t="s">
        <v>65</v>
      </c>
      <c r="C14" s="50">
        <f>323400</f>
        <v>323400</v>
      </c>
      <c r="D14" s="50">
        <f>152804.58</f>
        <v>152804.58</v>
      </c>
      <c r="E14" s="12">
        <f t="shared" si="0"/>
        <v>47.24940630797773</v>
      </c>
    </row>
    <row r="15" spans="1:5" ht="14.25">
      <c r="A15" s="9">
        <v>18000000</v>
      </c>
      <c r="B15" s="49" t="s">
        <v>66</v>
      </c>
      <c r="C15" s="50">
        <f>C16+C17</f>
        <v>2056700</v>
      </c>
      <c r="D15" s="50">
        <f>D16+D17</f>
        <v>700576.97</v>
      </c>
      <c r="E15" s="12">
        <f t="shared" si="0"/>
        <v>34.06315797150775</v>
      </c>
    </row>
    <row r="16" spans="1:5" ht="14.25">
      <c r="A16" s="9">
        <v>18040000</v>
      </c>
      <c r="B16" s="49" t="s">
        <v>67</v>
      </c>
      <c r="C16" s="50">
        <f>46000</f>
        <v>46000</v>
      </c>
      <c r="D16" s="50">
        <f>12858</f>
        <v>12858</v>
      </c>
      <c r="E16" s="12">
        <f t="shared" si="0"/>
        <v>27.952173913043477</v>
      </c>
    </row>
    <row r="17" spans="1:5" ht="14.25">
      <c r="A17" s="9">
        <v>18050000</v>
      </c>
      <c r="B17" s="49" t="s">
        <v>68</v>
      </c>
      <c r="C17" s="50">
        <f>2010700</f>
        <v>2010700</v>
      </c>
      <c r="D17" s="50">
        <f>687718.97</f>
        <v>687718.97</v>
      </c>
      <c r="E17" s="12">
        <f t="shared" si="0"/>
        <v>34.20296264982344</v>
      </c>
    </row>
    <row r="18" spans="1:5" ht="14.25">
      <c r="A18" s="9">
        <v>19000000</v>
      </c>
      <c r="B18" s="49" t="s">
        <v>69</v>
      </c>
      <c r="C18" s="50">
        <f>C19+C20</f>
        <v>127900</v>
      </c>
      <c r="D18" s="50">
        <f>D19+D20</f>
        <v>39991.7</v>
      </c>
      <c r="E18" s="12">
        <f t="shared" si="0"/>
        <v>31.267943706020322</v>
      </c>
    </row>
    <row r="19" spans="1:5" ht="14.25">
      <c r="A19" s="9">
        <v>19010000</v>
      </c>
      <c r="B19" s="49" t="s">
        <v>70</v>
      </c>
      <c r="C19" s="50">
        <f>127900</f>
        <v>127900</v>
      </c>
      <c r="D19" s="50">
        <f>38636.36</f>
        <v>38636.36</v>
      </c>
      <c r="E19" s="12">
        <f t="shared" si="0"/>
        <v>30.20825645035184</v>
      </c>
    </row>
    <row r="20" spans="1:5" ht="14.25">
      <c r="A20" s="9">
        <v>19050000</v>
      </c>
      <c r="B20" s="49" t="s">
        <v>71</v>
      </c>
      <c r="C20" s="50">
        <v>0</v>
      </c>
      <c r="D20" s="50">
        <f>1355.34</f>
        <v>1355.34</v>
      </c>
      <c r="E20" s="12" t="e">
        <f t="shared" si="0"/>
        <v>#DIV/0!</v>
      </c>
    </row>
    <row r="21" spans="1:5" ht="16.5" customHeight="1">
      <c r="A21" s="36" t="s">
        <v>38</v>
      </c>
      <c r="B21" s="39" t="s">
        <v>37</v>
      </c>
      <c r="C21" s="31">
        <f>SUM(C23:C24)</f>
        <v>2124840</v>
      </c>
      <c r="D21" s="31">
        <f>SUM(D23:D24)</f>
        <v>788365.53</v>
      </c>
      <c r="E21" s="14">
        <f t="shared" si="0"/>
        <v>37.10234794149206</v>
      </c>
    </row>
    <row r="22" spans="1:5" ht="16.5" customHeight="1">
      <c r="A22" s="9">
        <v>24000000</v>
      </c>
      <c r="B22" s="49" t="s">
        <v>72</v>
      </c>
      <c r="C22" s="33">
        <f>C23</f>
        <v>20000</v>
      </c>
      <c r="D22" s="33">
        <f>D23</f>
        <v>200</v>
      </c>
      <c r="E22" s="57">
        <f t="shared" si="0"/>
        <v>1</v>
      </c>
    </row>
    <row r="23" spans="1:5" ht="14.25">
      <c r="A23" s="9">
        <v>24060000</v>
      </c>
      <c r="B23" s="49" t="s">
        <v>73</v>
      </c>
      <c r="C23" s="56">
        <f>20000</f>
        <v>20000</v>
      </c>
      <c r="D23" s="56">
        <f>200</f>
        <v>200</v>
      </c>
      <c r="E23" s="57">
        <f t="shared" si="0"/>
        <v>1</v>
      </c>
    </row>
    <row r="24" spans="1:5" ht="15" customHeight="1">
      <c r="A24" s="48">
        <v>25000000</v>
      </c>
      <c r="B24" s="49" t="s">
        <v>19</v>
      </c>
      <c r="C24" s="50">
        <f>2104840</f>
        <v>2104840</v>
      </c>
      <c r="D24" s="50">
        <f>788165.53</f>
        <v>788165.53</v>
      </c>
      <c r="E24" s="12">
        <f>D24/C24*100</f>
        <v>37.445389198228845</v>
      </c>
    </row>
    <row r="25" spans="1:5" ht="15" customHeight="1">
      <c r="A25" s="36" t="s">
        <v>40</v>
      </c>
      <c r="B25" s="15" t="s">
        <v>39</v>
      </c>
      <c r="C25" s="31">
        <f>SUM(C26:C27)</f>
        <v>188305</v>
      </c>
      <c r="D25" s="31">
        <f>SUM(D26:D27)</f>
        <v>285208.2</v>
      </c>
      <c r="E25" s="14">
        <f t="shared" si="0"/>
        <v>151.46076843418922</v>
      </c>
    </row>
    <row r="26" spans="1:5" ht="14.25">
      <c r="A26" s="48">
        <v>31030000</v>
      </c>
      <c r="B26" s="49" t="s">
        <v>20</v>
      </c>
      <c r="C26" s="50">
        <v>0</v>
      </c>
      <c r="D26" s="50">
        <v>0</v>
      </c>
      <c r="E26" s="12">
        <v>0</v>
      </c>
    </row>
    <row r="27" spans="1:5" ht="28.5">
      <c r="A27" s="51" t="s">
        <v>41</v>
      </c>
      <c r="B27" s="46" t="s">
        <v>47</v>
      </c>
      <c r="C27" s="52">
        <f>188305</f>
        <v>188305</v>
      </c>
      <c r="D27" s="52">
        <f>285208.2</f>
        <v>285208.2</v>
      </c>
      <c r="E27" s="53">
        <f t="shared" si="0"/>
        <v>151.46076843418922</v>
      </c>
    </row>
    <row r="28" spans="1:5" ht="15">
      <c r="A28" s="37" t="s">
        <v>42</v>
      </c>
      <c r="B28" s="26" t="s">
        <v>7</v>
      </c>
      <c r="C28" s="30">
        <f>+C29</f>
        <v>0</v>
      </c>
      <c r="D28" s="30">
        <f>+D29</f>
        <v>120154.07</v>
      </c>
      <c r="E28" s="21" t="e">
        <f t="shared" si="0"/>
        <v>#DIV/0!</v>
      </c>
    </row>
    <row r="29" spans="1:5" ht="14.25">
      <c r="A29" s="42" t="s">
        <v>50</v>
      </c>
      <c r="B29" s="47" t="s">
        <v>51</v>
      </c>
      <c r="C29" s="33">
        <v>0</v>
      </c>
      <c r="D29" s="33">
        <f>120154.07</f>
        <v>120154.07</v>
      </c>
      <c r="E29" s="13" t="e">
        <f t="shared" si="0"/>
        <v>#DIV/0!</v>
      </c>
    </row>
    <row r="30" spans="1:5" ht="45">
      <c r="A30" s="25" t="s">
        <v>74</v>
      </c>
      <c r="B30" s="40" t="s">
        <v>76</v>
      </c>
      <c r="C30" s="33">
        <f>2169000</f>
        <v>2169000</v>
      </c>
      <c r="D30" s="33">
        <f>479700</f>
        <v>479700</v>
      </c>
      <c r="E30" s="13">
        <f t="shared" si="0"/>
        <v>22.116182572614107</v>
      </c>
    </row>
    <row r="31" spans="1:5" s="2" customFormat="1" ht="15">
      <c r="A31" s="25"/>
      <c r="B31" s="40" t="s">
        <v>75</v>
      </c>
      <c r="C31" s="31">
        <f>C28+C25+C21+C11</f>
        <v>4821145</v>
      </c>
      <c r="D31" s="31">
        <f>D28+D25+D21+D11</f>
        <v>2089238.06</v>
      </c>
      <c r="E31" s="14">
        <f t="shared" si="0"/>
        <v>43.33489368189507</v>
      </c>
    </row>
    <row r="32" spans="1:8" ht="15">
      <c r="A32" s="15" t="s">
        <v>23</v>
      </c>
      <c r="B32" s="16"/>
      <c r="C32" s="29">
        <f>C31+C30</f>
        <v>6990145</v>
      </c>
      <c r="D32" s="29">
        <f>D31+D30</f>
        <v>2568938.06</v>
      </c>
      <c r="E32" s="14">
        <f t="shared" si="0"/>
        <v>36.750855096711156</v>
      </c>
      <c r="H32" s="60"/>
    </row>
    <row r="33" spans="1:5" ht="15">
      <c r="A33" s="17"/>
      <c r="B33" s="28" t="s">
        <v>27</v>
      </c>
      <c r="C33" s="32"/>
      <c r="D33" s="32"/>
      <c r="E33" s="18"/>
    </row>
    <row r="34" spans="1:5" ht="15">
      <c r="A34" s="43" t="s">
        <v>31</v>
      </c>
      <c r="B34" s="44" t="s">
        <v>32</v>
      </c>
      <c r="C34" s="31">
        <f>192820</f>
        <v>192820</v>
      </c>
      <c r="D34" s="45">
        <f>122364.6</f>
        <v>122364.6</v>
      </c>
      <c r="E34" s="21">
        <f aca="true" t="shared" si="1" ref="E34:E52">D34/C34*100</f>
        <v>63.4605331397158</v>
      </c>
    </row>
    <row r="35" spans="1:5" ht="15">
      <c r="A35" s="25" t="s">
        <v>2</v>
      </c>
      <c r="B35" s="26" t="s">
        <v>0</v>
      </c>
      <c r="C35" s="31">
        <f>2179915.06</f>
        <v>2179915.06</v>
      </c>
      <c r="D35" s="31">
        <f>677631.47</f>
        <v>677631.47</v>
      </c>
      <c r="E35" s="21">
        <f t="shared" si="1"/>
        <v>31.085223568298115</v>
      </c>
    </row>
    <row r="36" spans="1:5" ht="15">
      <c r="A36" s="25" t="s">
        <v>29</v>
      </c>
      <c r="B36" s="26" t="s">
        <v>30</v>
      </c>
      <c r="C36" s="31">
        <f>297399</f>
        <v>297399</v>
      </c>
      <c r="D36" s="31">
        <f>91537.14</f>
        <v>91537.14</v>
      </c>
      <c r="E36" s="21">
        <f t="shared" si="1"/>
        <v>30.779235975911153</v>
      </c>
    </row>
    <row r="37" spans="1:5" ht="15">
      <c r="A37" s="25" t="s">
        <v>43</v>
      </c>
      <c r="B37" s="26" t="s">
        <v>44</v>
      </c>
      <c r="C37" s="31">
        <f>C38</f>
        <v>48319</v>
      </c>
      <c r="D37" s="31">
        <f>D38</f>
        <v>0</v>
      </c>
      <c r="E37" s="21">
        <f t="shared" si="1"/>
        <v>0</v>
      </c>
    </row>
    <row r="38" spans="1:5" ht="14.25">
      <c r="A38" s="42" t="s">
        <v>62</v>
      </c>
      <c r="B38" s="46" t="s">
        <v>63</v>
      </c>
      <c r="C38" s="33">
        <f>48319</f>
        <v>48319</v>
      </c>
      <c r="D38" s="33">
        <v>0</v>
      </c>
      <c r="E38" s="13">
        <f t="shared" si="1"/>
        <v>0</v>
      </c>
    </row>
    <row r="39" spans="1:5" ht="15">
      <c r="A39" s="25" t="s">
        <v>5</v>
      </c>
      <c r="B39" s="26" t="s">
        <v>8</v>
      </c>
      <c r="C39" s="31">
        <f>359825</f>
        <v>359825</v>
      </c>
      <c r="D39" s="31">
        <f>106124.84</f>
        <v>106124.84</v>
      </c>
      <c r="E39" s="21">
        <f t="shared" si="1"/>
        <v>29.493459320503025</v>
      </c>
    </row>
    <row r="40" spans="1:5" ht="15">
      <c r="A40" s="25" t="s">
        <v>56</v>
      </c>
      <c r="B40" s="26" t="s">
        <v>57</v>
      </c>
      <c r="C40" s="31">
        <f>120000</f>
        <v>120000</v>
      </c>
      <c r="D40" s="31">
        <v>0</v>
      </c>
      <c r="E40" s="21">
        <f t="shared" si="1"/>
        <v>0</v>
      </c>
    </row>
    <row r="41" spans="1:5" ht="15">
      <c r="A41" s="25" t="s">
        <v>6</v>
      </c>
      <c r="B41" s="26" t="s">
        <v>21</v>
      </c>
      <c r="C41" s="31">
        <f>1784546.94</f>
        <v>1784546.94</v>
      </c>
      <c r="D41" s="31">
        <f>427597.6</f>
        <v>427597.6</v>
      </c>
      <c r="E41" s="21">
        <f t="shared" si="1"/>
        <v>23.961129316105296</v>
      </c>
    </row>
    <row r="42" spans="1:6" ht="14.25">
      <c r="A42" s="42">
        <v>150101</v>
      </c>
      <c r="B42" s="46" t="s">
        <v>1</v>
      </c>
      <c r="C42" s="33">
        <f>653520</f>
        <v>653520</v>
      </c>
      <c r="D42" s="33">
        <f>226741.41</f>
        <v>226741.41</v>
      </c>
      <c r="E42" s="13">
        <f t="shared" si="1"/>
        <v>34.69540488431876</v>
      </c>
      <c r="F42" s="41"/>
    </row>
    <row r="43" spans="1:6" ht="28.5">
      <c r="A43" s="42" t="s">
        <v>80</v>
      </c>
      <c r="B43" s="46" t="s">
        <v>81</v>
      </c>
      <c r="C43" s="59">
        <f>800000</f>
        <v>800000</v>
      </c>
      <c r="D43" s="59">
        <v>0</v>
      </c>
      <c r="E43" s="13">
        <f t="shared" si="1"/>
        <v>0</v>
      </c>
      <c r="F43" s="41"/>
    </row>
    <row r="44" spans="1:6" ht="14.25">
      <c r="A44" s="42" t="s">
        <v>58</v>
      </c>
      <c r="B44" s="46" t="s">
        <v>59</v>
      </c>
      <c r="C44" s="59">
        <f>331026.94</f>
        <v>331026.94</v>
      </c>
      <c r="D44" s="59">
        <f>200856.19</f>
        <v>200856.19</v>
      </c>
      <c r="E44" s="13">
        <f t="shared" si="1"/>
        <v>60.67668993949555</v>
      </c>
      <c r="F44" s="41"/>
    </row>
    <row r="45" spans="1:5" ht="15">
      <c r="A45" s="25" t="s">
        <v>9</v>
      </c>
      <c r="B45" s="26" t="s">
        <v>11</v>
      </c>
      <c r="C45" s="34">
        <f>C46</f>
        <v>2585579</v>
      </c>
      <c r="D45" s="34">
        <f>D46</f>
        <v>198999.16</v>
      </c>
      <c r="E45" s="21">
        <f t="shared" si="1"/>
        <v>7.696502794925237</v>
      </c>
    </row>
    <row r="46" spans="1:5" s="41" customFormat="1" ht="36" customHeight="1">
      <c r="A46" s="42" t="s">
        <v>10</v>
      </c>
      <c r="B46" s="46" t="s">
        <v>15</v>
      </c>
      <c r="C46" s="33">
        <f>2585579</f>
        <v>2585579</v>
      </c>
      <c r="D46" s="33">
        <f>198999.16</f>
        <v>198999.16</v>
      </c>
      <c r="E46" s="13">
        <f t="shared" si="1"/>
        <v>7.696502794925237</v>
      </c>
    </row>
    <row r="47" spans="1:5" s="41" customFormat="1" ht="15" customHeight="1">
      <c r="A47" s="25" t="s">
        <v>53</v>
      </c>
      <c r="B47" s="26" t="s">
        <v>54</v>
      </c>
      <c r="C47" s="31">
        <f>C48</f>
        <v>171681</v>
      </c>
      <c r="D47" s="31">
        <f>D48</f>
        <v>60000</v>
      </c>
      <c r="E47" s="21">
        <f t="shared" si="1"/>
        <v>34.94853827738655</v>
      </c>
    </row>
    <row r="48" spans="1:5" s="41" customFormat="1" ht="15" customHeight="1">
      <c r="A48" s="42" t="s">
        <v>55</v>
      </c>
      <c r="B48" s="46" t="s">
        <v>82</v>
      </c>
      <c r="C48" s="33">
        <f>171681</f>
        <v>171681</v>
      </c>
      <c r="D48" s="33">
        <f>60000</f>
        <v>60000</v>
      </c>
      <c r="E48" s="13">
        <f t="shared" si="1"/>
        <v>34.94853827738655</v>
      </c>
    </row>
    <row r="49" spans="1:5" s="41" customFormat="1" ht="15" customHeight="1">
      <c r="A49" s="25" t="s">
        <v>60</v>
      </c>
      <c r="B49" s="26" t="s">
        <v>61</v>
      </c>
      <c r="C49" s="31">
        <f>33198</f>
        <v>33198</v>
      </c>
      <c r="D49" s="31">
        <f>33198</f>
        <v>33198</v>
      </c>
      <c r="E49" s="21">
        <f t="shared" si="1"/>
        <v>100</v>
      </c>
    </row>
    <row r="50" spans="1:5" ht="15">
      <c r="A50" s="25" t="s">
        <v>4</v>
      </c>
      <c r="B50" s="26" t="s">
        <v>7</v>
      </c>
      <c r="C50" s="31">
        <f>SUM(C51:C52)</f>
        <v>341219</v>
      </c>
      <c r="D50" s="31">
        <f>SUM(D51:D52)</f>
        <v>233319</v>
      </c>
      <c r="E50" s="21">
        <f t="shared" si="1"/>
        <v>68.37807976695319</v>
      </c>
    </row>
    <row r="51" spans="1:5" ht="14.25">
      <c r="A51" s="19" t="s">
        <v>14</v>
      </c>
      <c r="B51" s="20" t="s">
        <v>3</v>
      </c>
      <c r="C51" s="33">
        <f>60000</f>
        <v>60000</v>
      </c>
      <c r="D51" s="33">
        <v>0</v>
      </c>
      <c r="E51" s="13">
        <f t="shared" si="1"/>
        <v>0</v>
      </c>
    </row>
    <row r="52" spans="1:5" ht="14.25">
      <c r="A52" s="19" t="s">
        <v>49</v>
      </c>
      <c r="B52" s="20" t="s">
        <v>52</v>
      </c>
      <c r="C52" s="58">
        <f>281219</f>
        <v>281219</v>
      </c>
      <c r="D52" s="58">
        <f>233319</f>
        <v>233319</v>
      </c>
      <c r="E52" s="13">
        <f t="shared" si="1"/>
        <v>82.96701147504258</v>
      </c>
    </row>
    <row r="53" spans="1:5" ht="15">
      <c r="A53" s="61" t="s">
        <v>13</v>
      </c>
      <c r="B53" s="62"/>
      <c r="C53" s="35">
        <f>+C50+C49+C47+C45+C41+C40+C39+C37+C36+C35+C34</f>
        <v>8114502</v>
      </c>
      <c r="D53" s="35">
        <f>+D50+D49+D47+D45+D41+D40+D39+D37+D36+D35+D34</f>
        <v>1950771.81</v>
      </c>
      <c r="E53" s="21">
        <f>D53/C53*100</f>
        <v>24.040561084340112</v>
      </c>
    </row>
    <row r="54" spans="1:5" ht="15">
      <c r="A54" s="9"/>
      <c r="B54" s="15" t="s">
        <v>24</v>
      </c>
      <c r="C54" s="29"/>
      <c r="D54" s="29">
        <f>D32-D53</f>
        <v>618166.25</v>
      </c>
      <c r="E54" s="12"/>
    </row>
    <row r="55" spans="1:5" ht="14.25">
      <c r="A55" s="22"/>
      <c r="C55" s="55"/>
      <c r="D55" s="23"/>
      <c r="E55" s="24"/>
    </row>
    <row r="56" spans="3:5" ht="14.25">
      <c r="C56" s="22"/>
      <c r="D56" s="55"/>
      <c r="E56" s="24"/>
    </row>
    <row r="57" spans="1:5" ht="14.25">
      <c r="A57" s="22"/>
      <c r="B57" s="18" t="s">
        <v>45</v>
      </c>
      <c r="C57" s="22"/>
      <c r="D57" s="23"/>
      <c r="E57" s="24"/>
    </row>
    <row r="58" spans="1:5" ht="14.25">
      <c r="A58" s="22"/>
      <c r="C58" s="22"/>
      <c r="D58" s="23"/>
      <c r="E58" s="24"/>
    </row>
    <row r="59" spans="1:5" ht="14.25">
      <c r="A59" s="22"/>
      <c r="C59" s="22"/>
      <c r="D59" s="23"/>
      <c r="E59" s="24"/>
    </row>
    <row r="60" spans="1:5" ht="14.25">
      <c r="A60" s="22"/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3:5" ht="14.25">
      <c r="C208" s="22"/>
      <c r="D208" s="23"/>
      <c r="E208" s="24"/>
    </row>
    <row r="209" spans="3:5" ht="14.25">
      <c r="C209" s="22"/>
      <c r="D209" s="23"/>
      <c r="E209" s="23"/>
    </row>
    <row r="210" spans="3:5" ht="14.25">
      <c r="C210" s="22"/>
      <c r="D210" s="23"/>
      <c r="E210" s="23"/>
    </row>
    <row r="211" spans="3:5" ht="14.25">
      <c r="C211" s="22"/>
      <c r="D211" s="23"/>
      <c r="E211" s="23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2"/>
      <c r="E288" s="22"/>
    </row>
    <row r="289" spans="3:5" ht="14.25">
      <c r="C289" s="22"/>
      <c r="D289" s="22"/>
      <c r="E289" s="22"/>
    </row>
    <row r="290" spans="3:5" ht="14.25">
      <c r="C290" s="22"/>
      <c r="D290" s="22"/>
      <c r="E290" s="22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</sheetData>
  <sheetProtection/>
  <mergeCells count="1">
    <mergeCell ref="A53:B53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2012-06-05T06:56:07Z</cp:lastPrinted>
  <dcterms:created xsi:type="dcterms:W3CDTF">2001-12-14T14:44:01Z</dcterms:created>
  <dcterms:modified xsi:type="dcterms:W3CDTF">2012-06-05T06:56:10Z</dcterms:modified>
  <cp:category/>
  <cp:version/>
  <cp:contentType/>
  <cp:contentStatus/>
</cp:coreProperties>
</file>